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335" windowHeight="6915"/>
  </bookViews>
  <sheets>
    <sheet name="10 Payment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J5"/>
  <c r="AB5"/>
  <c r="Z23"/>
  <c r="J23" s="1"/>
  <c r="Z21"/>
  <c r="J21" s="1"/>
  <c r="Z19"/>
  <c r="J19" s="1"/>
  <c r="Z17"/>
  <c r="J17" s="1"/>
  <c r="Z15"/>
  <c r="AB15" s="1"/>
  <c r="L15" s="1"/>
  <c r="Z13"/>
  <c r="AB13" s="1"/>
  <c r="L13" s="1"/>
  <c r="Z11"/>
  <c r="J11" s="1"/>
  <c r="Z9"/>
  <c r="J9" s="1"/>
  <c r="Z7"/>
  <c r="J7" s="1"/>
  <c r="Z5"/>
  <c r="X23"/>
  <c r="X21"/>
  <c r="X19"/>
  <c r="X17"/>
  <c r="X15"/>
  <c r="X13"/>
  <c r="X11"/>
  <c r="X9"/>
  <c r="X7"/>
  <c r="H17"/>
  <c r="H15"/>
  <c r="H13"/>
  <c r="H5"/>
  <c r="X5"/>
  <c r="J13" l="1"/>
  <c r="J15"/>
  <c r="AB17"/>
  <c r="L17" s="1"/>
  <c r="AB19"/>
  <c r="L19" s="1"/>
  <c r="AB7"/>
  <c r="L7" s="1"/>
  <c r="AB21"/>
  <c r="L21" s="1"/>
  <c r="AB9"/>
  <c r="L9" s="1"/>
  <c r="AB23"/>
  <c r="L23" s="1"/>
  <c r="AB11"/>
  <c r="L11" s="1"/>
  <c r="H23"/>
  <c r="H21"/>
  <c r="H11"/>
  <c r="H9"/>
  <c r="H7"/>
  <c r="H19"/>
</calcChain>
</file>

<file path=xl/sharedStrings.xml><?xml version="1.0" encoding="utf-8"?>
<sst xmlns="http://schemas.openxmlformats.org/spreadsheetml/2006/main" count="31" uniqueCount="26">
  <si>
    <t>Problem Number</t>
  </si>
  <si>
    <t>Item Purchased</t>
  </si>
  <si>
    <t>Amount of Loan</t>
  </si>
  <si>
    <t>Payment Frequency</t>
  </si>
  <si>
    <t>Interest Rate</t>
  </si>
  <si>
    <t>Years to Pay off Loan</t>
  </si>
  <si>
    <t>Payment</t>
  </si>
  <si>
    <t>Car</t>
  </si>
  <si>
    <t>Horse</t>
  </si>
  <si>
    <t>Boat</t>
  </si>
  <si>
    <t>House</t>
  </si>
  <si>
    <t>Condo</t>
  </si>
  <si>
    <t>Real Estate</t>
  </si>
  <si>
    <t>Wedding Ring</t>
  </si>
  <si>
    <t>Swimming Pool</t>
  </si>
  <si>
    <t>Plane</t>
  </si>
  <si>
    <t>Payment Assignment</t>
  </si>
  <si>
    <t>Cottage</t>
  </si>
  <si>
    <t>Monthly</t>
  </si>
  <si>
    <t>Weekly</t>
  </si>
  <si>
    <t>Bi-weekly</t>
  </si>
  <si>
    <t>Quarterly</t>
  </si>
  <si>
    <t>Daily</t>
  </si>
  <si>
    <t>Total Paid</t>
  </si>
  <si>
    <t>Interest (Extra) Paid</t>
  </si>
  <si>
    <t>Note:  The PMT function will return a negative value, as this is a presumed debt owed.  Factor that into your Total Paid and interest paid formulas.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</si>
</sst>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4" fontId="2" fillId="0" borderId="0" xfId="1" applyFont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44" fontId="0" fillId="2" borderId="1" xfId="1" applyFont="1" applyFill="1" applyBorder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44" fontId="0" fillId="3" borderId="0" xfId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44" fontId="0" fillId="3" borderId="0" xfId="1" applyFont="1" applyFill="1" applyAlignment="1" applyProtection="1">
      <alignment horizontal="center"/>
      <protection locked="0"/>
    </xf>
    <xf numFmtId="44" fontId="0" fillId="3" borderId="0" xfId="1" applyFont="1" applyFill="1" applyProtection="1">
      <protection locked="0"/>
    </xf>
    <xf numFmtId="0" fontId="0" fillId="0" borderId="0" xfId="0" applyAlignment="1" applyProtection="1">
      <alignment horizontal="center"/>
      <protection hidden="1"/>
    </xf>
    <xf numFmtId="8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workbookViewId="0">
      <selection activeCell="H5" sqref="H5"/>
    </sheetView>
  </sheetViews>
  <sheetFormatPr defaultRowHeight="15"/>
  <cols>
    <col min="1" max="1" width="16.42578125" style="1" bestFit="1" customWidth="1"/>
    <col min="2" max="2" width="14.85546875" style="1" bestFit="1" customWidth="1"/>
    <col min="3" max="3" width="15.140625" style="3" bestFit="1" customWidth="1"/>
    <col min="4" max="4" width="18.85546875" style="1" bestFit="1" customWidth="1"/>
    <col min="5" max="5" width="12.42578125" style="4" bestFit="1" customWidth="1"/>
    <col min="6" max="6" width="19.5703125" style="1" bestFit="1" customWidth="1"/>
    <col min="7" max="7" width="21.42578125" style="5" customWidth="1"/>
    <col min="8" max="8" width="4.140625" style="1" customWidth="1"/>
    <col min="9" max="9" width="20.28515625" style="6" customWidth="1"/>
    <col min="10" max="10" width="4.28515625" style="1" customWidth="1"/>
    <col min="11" max="11" width="20.85546875" style="6" customWidth="1"/>
    <col min="12" max="12" width="4.140625" style="1" customWidth="1"/>
    <col min="13" max="23" width="9.140625" style="4"/>
    <col min="24" max="24" width="10.5703125" style="4" hidden="1" customWidth="1"/>
    <col min="25" max="25" width="0" style="4" hidden="1" customWidth="1"/>
    <col min="26" max="26" width="14.28515625" style="4" hidden="1" customWidth="1"/>
    <col min="27" max="27" width="0" style="4" hidden="1" customWidth="1"/>
    <col min="28" max="28" width="12.5703125" style="4" hidden="1" customWidth="1"/>
    <col min="29" max="16384" width="9.140625" style="4"/>
  </cols>
  <sheetData>
    <row r="1" spans="1:29">
      <c r="A1" s="2" t="s">
        <v>16</v>
      </c>
    </row>
    <row r="4" spans="1:29" s="9" customFormat="1" ht="15.75" thickBot="1">
      <c r="A4" s="7" t="s">
        <v>0</v>
      </c>
      <c r="B4" s="7" t="s">
        <v>1</v>
      </c>
      <c r="C4" s="8" t="s">
        <v>2</v>
      </c>
      <c r="D4" s="7" t="s">
        <v>3</v>
      </c>
      <c r="E4" s="9" t="s">
        <v>4</v>
      </c>
      <c r="F4" s="7" t="s">
        <v>5</v>
      </c>
      <c r="G4" s="10" t="s">
        <v>6</v>
      </c>
      <c r="H4" s="1"/>
      <c r="I4" s="10" t="s">
        <v>23</v>
      </c>
      <c r="J4" s="1"/>
      <c r="K4" s="10" t="s">
        <v>24</v>
      </c>
      <c r="L4" s="7"/>
      <c r="AC4" s="7"/>
    </row>
    <row r="5" spans="1:29" ht="15.75" thickBot="1">
      <c r="A5" s="1">
        <v>1</v>
      </c>
      <c r="B5" s="1" t="s">
        <v>7</v>
      </c>
      <c r="C5" s="3">
        <v>12000</v>
      </c>
      <c r="D5" s="1" t="s">
        <v>18</v>
      </c>
      <c r="E5" s="11">
        <v>8.5000000000000006E-2</v>
      </c>
      <c r="F5" s="1">
        <v>5</v>
      </c>
      <c r="G5" s="12"/>
      <c r="H5" s="20" t="str">
        <f>IF(G5=X5,"✓"," X")</f>
        <v xml:space="preserve"> X</v>
      </c>
      <c r="I5" s="12"/>
      <c r="J5" s="20" t="str">
        <f>IF(I5=Z5,"✓"," X")</f>
        <v xml:space="preserve"> X</v>
      </c>
      <c r="K5" s="12"/>
      <c r="L5" s="20" t="str">
        <f>IF(K5=AB5,"✓"," X")</f>
        <v xml:space="preserve"> X</v>
      </c>
      <c r="X5" s="21">
        <f>PMT(8.5%/12, 12*5, 12000)</f>
        <v>-246.19837592461437</v>
      </c>
      <c r="Y5" s="22"/>
      <c r="Z5" s="23">
        <f>X5*60</f>
        <v>-14771.902555476861</v>
      </c>
      <c r="AA5" s="22"/>
      <c r="AB5" s="23">
        <f>Z5+C5</f>
        <v>-2771.9025554768614</v>
      </c>
      <c r="AC5" s="1"/>
    </row>
    <row r="6" spans="1:29" ht="15.75" thickBot="1">
      <c r="E6" s="11"/>
      <c r="G6" s="3"/>
      <c r="I6" s="3"/>
      <c r="K6" s="3"/>
      <c r="X6" s="22"/>
      <c r="Y6" s="22"/>
      <c r="Z6" s="22"/>
      <c r="AA6" s="22"/>
      <c r="AB6" s="23"/>
      <c r="AC6" s="1"/>
    </row>
    <row r="7" spans="1:29" ht="15.75" thickBot="1">
      <c r="A7" s="1">
        <v>2</v>
      </c>
      <c r="B7" s="1" t="s">
        <v>8</v>
      </c>
      <c r="C7" s="3">
        <v>6500</v>
      </c>
      <c r="D7" s="1" t="s">
        <v>19</v>
      </c>
      <c r="E7" s="11">
        <v>0.1399</v>
      </c>
      <c r="F7" s="1">
        <v>4</v>
      </c>
      <c r="G7" s="12"/>
      <c r="H7" s="20" t="str">
        <f>IF(G7=X7,"✓"," X")</f>
        <v xml:space="preserve"> X</v>
      </c>
      <c r="I7" s="12"/>
      <c r="J7" s="20" t="str">
        <f t="shared" ref="J6:J23" si="0">IF(I7=Z7,"✓"," X")</f>
        <v xml:space="preserve"> X</v>
      </c>
      <c r="K7" s="12"/>
      <c r="L7" s="20" t="str">
        <f t="shared" ref="L6:L23" si="1">IF(K7=AB7,"✓"," X")</f>
        <v xml:space="preserve"> X</v>
      </c>
      <c r="X7" s="21">
        <f>PMT(13.99%/52,52*4,6500)</f>
        <v>-40.845965949708315</v>
      </c>
      <c r="Y7" s="22"/>
      <c r="Z7" s="23">
        <f>X7*52*4</f>
        <v>-8495.9609175393289</v>
      </c>
      <c r="AA7" s="22"/>
      <c r="AB7" s="23">
        <f t="shared" ref="AB6:AB23" si="2">Z7+C7</f>
        <v>-1995.9609175393289</v>
      </c>
      <c r="AC7" s="1"/>
    </row>
    <row r="8" spans="1:29" ht="15.75" thickBot="1">
      <c r="E8" s="11"/>
      <c r="G8" s="3"/>
      <c r="I8" s="3"/>
      <c r="K8" s="3"/>
      <c r="X8" s="21"/>
      <c r="Y8" s="22"/>
      <c r="Z8" s="22"/>
      <c r="AA8" s="22"/>
      <c r="AB8" s="23"/>
      <c r="AC8" s="1"/>
    </row>
    <row r="9" spans="1:29" ht="15.75" thickBot="1">
      <c r="A9" s="1">
        <v>3</v>
      </c>
      <c r="B9" s="1" t="s">
        <v>9</v>
      </c>
      <c r="C9" s="3">
        <v>62000</v>
      </c>
      <c r="D9" s="1" t="s">
        <v>20</v>
      </c>
      <c r="E9" s="13">
        <v>0.11</v>
      </c>
      <c r="F9" s="1">
        <v>20</v>
      </c>
      <c r="G9" s="12"/>
      <c r="H9" s="20" t="str">
        <f>IF(G9=X9,"✓"," X")</f>
        <v xml:space="preserve"> X</v>
      </c>
      <c r="I9" s="12"/>
      <c r="J9" s="20" t="str">
        <f t="shared" si="0"/>
        <v xml:space="preserve"> X</v>
      </c>
      <c r="K9" s="12"/>
      <c r="L9" s="20" t="str">
        <f t="shared" si="1"/>
        <v xml:space="preserve"> X</v>
      </c>
      <c r="X9" s="21">
        <f>PMT(11%/26,26*20,62000)</f>
        <v>-295.16504092424958</v>
      </c>
      <c r="Y9" s="22"/>
      <c r="Z9" s="23">
        <f>X9*20*26</f>
        <v>-153485.82128060979</v>
      </c>
      <c r="AA9" s="22"/>
      <c r="AB9" s="23">
        <f t="shared" si="2"/>
        <v>-91485.821280609787</v>
      </c>
      <c r="AC9" s="1"/>
    </row>
    <row r="10" spans="1:29" ht="15.75" thickBot="1">
      <c r="E10" s="13"/>
      <c r="G10" s="3"/>
      <c r="I10" s="3"/>
      <c r="K10" s="3"/>
      <c r="X10" s="21"/>
      <c r="Y10" s="22"/>
      <c r="Z10" s="22"/>
      <c r="AA10" s="22"/>
      <c r="AB10" s="23"/>
      <c r="AC10" s="1"/>
    </row>
    <row r="11" spans="1:29" ht="15.75" thickBot="1">
      <c r="A11" s="1">
        <v>4</v>
      </c>
      <c r="B11" s="1" t="s">
        <v>10</v>
      </c>
      <c r="C11" s="3">
        <v>249900</v>
      </c>
      <c r="D11" s="1" t="s">
        <v>18</v>
      </c>
      <c r="E11" s="11">
        <v>4.4999999999999998E-2</v>
      </c>
      <c r="F11" s="1">
        <v>30</v>
      </c>
      <c r="G11" s="12"/>
      <c r="H11" s="20" t="str">
        <f>IF(G11=X11,"✓"," X")</f>
        <v xml:space="preserve"> X</v>
      </c>
      <c r="I11" s="12"/>
      <c r="J11" s="20" t="str">
        <f t="shared" si="0"/>
        <v xml:space="preserve"> X</v>
      </c>
      <c r="K11" s="12"/>
      <c r="L11" s="20" t="str">
        <f t="shared" si="1"/>
        <v xml:space="preserve"> X</v>
      </c>
      <c r="X11" s="21">
        <f>PMT(4.5%/12,12*30,249900)</f>
        <v>-1266.2065892548883</v>
      </c>
      <c r="Y11" s="22"/>
      <c r="Z11" s="23">
        <f>X11*360</f>
        <v>-455834.37213175977</v>
      </c>
      <c r="AA11" s="22"/>
      <c r="AB11" s="23">
        <f t="shared" si="2"/>
        <v>-205934.37213175977</v>
      </c>
      <c r="AC11" s="1"/>
    </row>
    <row r="12" spans="1:29" ht="15.75" thickBot="1">
      <c r="E12" s="11"/>
      <c r="G12" s="3"/>
      <c r="I12" s="3"/>
      <c r="K12" s="3"/>
      <c r="X12" s="21"/>
      <c r="Y12" s="22"/>
      <c r="Z12" s="22"/>
      <c r="AA12" s="22"/>
      <c r="AB12" s="23"/>
      <c r="AC12" s="1"/>
    </row>
    <row r="13" spans="1:29" ht="15.75" thickBot="1">
      <c r="A13" s="1">
        <v>5</v>
      </c>
      <c r="B13" s="1" t="s">
        <v>11</v>
      </c>
      <c r="C13" s="3">
        <v>119000</v>
      </c>
      <c r="D13" s="1" t="s">
        <v>18</v>
      </c>
      <c r="E13" s="13">
        <v>0.05</v>
      </c>
      <c r="F13" s="1">
        <v>15</v>
      </c>
      <c r="G13" s="12"/>
      <c r="H13" s="20" t="str">
        <f>IF(G13=X13,"✓"," X")</f>
        <v xml:space="preserve"> X</v>
      </c>
      <c r="I13" s="12"/>
      <c r="J13" s="20" t="str">
        <f t="shared" si="0"/>
        <v xml:space="preserve"> X</v>
      </c>
      <c r="K13" s="12"/>
      <c r="L13" s="20" t="str">
        <f t="shared" si="1"/>
        <v xml:space="preserve"> X</v>
      </c>
      <c r="X13" s="21">
        <f>PMT(5%/12,12*15,119000)</f>
        <v>-941.04441582243567</v>
      </c>
      <c r="Y13" s="22"/>
      <c r="Z13" s="23">
        <f>X13*180</f>
        <v>-169387.99484803842</v>
      </c>
      <c r="AA13" s="22"/>
      <c r="AB13" s="23">
        <f t="shared" si="2"/>
        <v>-50387.994848038419</v>
      </c>
      <c r="AC13" s="1"/>
    </row>
    <row r="14" spans="1:29" ht="15.75" thickBot="1">
      <c r="E14" s="13"/>
      <c r="G14" s="3"/>
      <c r="I14" s="3"/>
      <c r="K14" s="3"/>
      <c r="X14" s="21"/>
      <c r="Y14" s="22"/>
      <c r="Z14" s="22"/>
      <c r="AA14" s="22"/>
      <c r="AB14" s="23"/>
      <c r="AC14" s="1"/>
    </row>
    <row r="15" spans="1:29" ht="15.75" thickBot="1">
      <c r="A15" s="1">
        <v>6</v>
      </c>
      <c r="B15" s="1" t="s">
        <v>12</v>
      </c>
      <c r="C15" s="3">
        <v>24000</v>
      </c>
      <c r="D15" s="1" t="s">
        <v>21</v>
      </c>
      <c r="E15" s="13">
        <v>0.09</v>
      </c>
      <c r="F15" s="1">
        <v>10</v>
      </c>
      <c r="G15" s="12"/>
      <c r="H15" s="20" t="str">
        <f>IF(G15=X15,"✓"," X")</f>
        <v xml:space="preserve"> X</v>
      </c>
      <c r="I15" s="12"/>
      <c r="J15" s="20" t="str">
        <f t="shared" si="0"/>
        <v xml:space="preserve"> X</v>
      </c>
      <c r="K15" s="12"/>
      <c r="L15" s="20" t="str">
        <f t="shared" si="1"/>
        <v xml:space="preserve"> X</v>
      </c>
      <c r="X15" s="21">
        <f>PMT(9%/4,4*10,24000)</f>
        <v>-916.25707346582931</v>
      </c>
      <c r="Y15" s="22"/>
      <c r="Z15" s="23">
        <f>X15*40</f>
        <v>-36650.282938633172</v>
      </c>
      <c r="AA15" s="22"/>
      <c r="AB15" s="23">
        <f t="shared" si="2"/>
        <v>-12650.282938633172</v>
      </c>
      <c r="AC15" s="1"/>
    </row>
    <row r="16" spans="1:29" ht="15.75" thickBot="1">
      <c r="E16" s="13"/>
      <c r="G16" s="3"/>
      <c r="I16" s="3"/>
      <c r="K16" s="3"/>
      <c r="X16" s="21"/>
      <c r="Y16" s="22"/>
      <c r="Z16" s="22"/>
      <c r="AA16" s="22"/>
      <c r="AB16" s="23"/>
      <c r="AC16" s="1"/>
    </row>
    <row r="17" spans="1:29" ht="15.75" thickBot="1">
      <c r="A17" s="1">
        <v>7</v>
      </c>
      <c r="B17" s="1" t="s">
        <v>13</v>
      </c>
      <c r="C17" s="3">
        <v>4800</v>
      </c>
      <c r="D17" s="1" t="s">
        <v>19</v>
      </c>
      <c r="E17" s="13">
        <v>0.22</v>
      </c>
      <c r="F17" s="1">
        <v>2</v>
      </c>
      <c r="G17" s="12"/>
      <c r="H17" s="20" t="str">
        <f>IF(G17=X17,"✓"," X")</f>
        <v xml:space="preserve"> X</v>
      </c>
      <c r="I17" s="12"/>
      <c r="J17" s="20" t="str">
        <f t="shared" si="0"/>
        <v xml:space="preserve"> X</v>
      </c>
      <c r="K17" s="12"/>
      <c r="L17" s="20" t="str">
        <f t="shared" si="1"/>
        <v xml:space="preserve"> X</v>
      </c>
      <c r="X17" s="21">
        <f>PMT(22%/52,52*2,4800)</f>
        <v>-57.145924863465297</v>
      </c>
      <c r="Y17" s="22"/>
      <c r="Z17" s="23">
        <f>X17*104</f>
        <v>-5943.1761858003911</v>
      </c>
      <c r="AA17" s="22"/>
      <c r="AB17" s="23">
        <f t="shared" si="2"/>
        <v>-1143.1761858003911</v>
      </c>
      <c r="AC17" s="1"/>
    </row>
    <row r="18" spans="1:29" ht="15.75" thickBot="1">
      <c r="E18" s="13"/>
      <c r="G18" s="3"/>
      <c r="I18" s="3"/>
      <c r="K18" s="3"/>
      <c r="X18" s="21"/>
      <c r="Y18" s="22"/>
      <c r="Z18" s="22"/>
      <c r="AA18" s="22"/>
      <c r="AB18" s="23"/>
      <c r="AC18" s="1"/>
    </row>
    <row r="19" spans="1:29" ht="15.75" thickBot="1">
      <c r="A19" s="1">
        <v>8</v>
      </c>
      <c r="B19" s="1" t="s">
        <v>17</v>
      </c>
      <c r="C19" s="3">
        <v>85000</v>
      </c>
      <c r="D19" s="1" t="s">
        <v>18</v>
      </c>
      <c r="E19" s="13">
        <v>0.06</v>
      </c>
      <c r="F19" s="1">
        <v>15</v>
      </c>
      <c r="G19" s="12"/>
      <c r="H19" s="20" t="str">
        <f>IF(G19=X19,"✓"," X")</f>
        <v xml:space="preserve"> X</v>
      </c>
      <c r="I19" s="12"/>
      <c r="J19" s="20" t="str">
        <f t="shared" si="0"/>
        <v xml:space="preserve"> X</v>
      </c>
      <c r="K19" s="12"/>
      <c r="L19" s="20" t="str">
        <f t="shared" si="1"/>
        <v xml:space="preserve"> X</v>
      </c>
      <c r="X19" s="21">
        <f>PMT(6%/12,12*15,85000)</f>
        <v>-717.27830384119716</v>
      </c>
      <c r="Y19" s="22"/>
      <c r="Z19" s="23">
        <f>X19*180</f>
        <v>-129110.09469141549</v>
      </c>
      <c r="AA19" s="22"/>
      <c r="AB19" s="23">
        <f t="shared" si="2"/>
        <v>-44110.094691415492</v>
      </c>
      <c r="AC19" s="1"/>
    </row>
    <row r="20" spans="1:29" ht="15.75" thickBot="1">
      <c r="E20" s="13"/>
      <c r="G20" s="3"/>
      <c r="I20" s="3"/>
      <c r="K20" s="3"/>
      <c r="X20" s="21"/>
      <c r="Y20" s="22"/>
      <c r="Z20" s="22"/>
      <c r="AA20" s="22"/>
      <c r="AB20" s="23"/>
      <c r="AC20" s="1"/>
    </row>
    <row r="21" spans="1:29" ht="15.75" thickBot="1">
      <c r="A21" s="1">
        <v>9</v>
      </c>
      <c r="B21" s="1" t="s">
        <v>14</v>
      </c>
      <c r="C21" s="3">
        <v>19000</v>
      </c>
      <c r="D21" s="1" t="s">
        <v>21</v>
      </c>
      <c r="E21" s="13">
        <v>0.19</v>
      </c>
      <c r="F21" s="1">
        <v>1</v>
      </c>
      <c r="G21" s="12"/>
      <c r="H21" s="20" t="str">
        <f>IF(G21=X21,"✓"," X")</f>
        <v xml:space="preserve"> X</v>
      </c>
      <c r="I21" s="12"/>
      <c r="J21" s="20" t="str">
        <f t="shared" si="0"/>
        <v xml:space="preserve"> X</v>
      </c>
      <c r="K21" s="12"/>
      <c r="L21" s="20" t="str">
        <f t="shared" si="1"/>
        <v xml:space="preserve"> X</v>
      </c>
      <c r="X21" s="21">
        <f>PMT(19%/4,4,19000)</f>
        <v>-5327.1425679309605</v>
      </c>
      <c r="Y21" s="22"/>
      <c r="Z21" s="23">
        <f>X21*4</f>
        <v>-21308.570271723842</v>
      </c>
      <c r="AA21" s="22"/>
      <c r="AB21" s="23">
        <f t="shared" si="2"/>
        <v>-2308.5702717238419</v>
      </c>
      <c r="AC21" s="1"/>
    </row>
    <row r="22" spans="1:29" ht="15.75" thickBot="1">
      <c r="E22" s="13"/>
      <c r="G22" s="3"/>
      <c r="I22" s="3"/>
      <c r="J22" s="20"/>
      <c r="K22" s="3"/>
      <c r="X22" s="21"/>
      <c r="Y22" s="22"/>
      <c r="Z22" s="22"/>
      <c r="AA22" s="22"/>
      <c r="AB22" s="23"/>
      <c r="AC22" s="1"/>
    </row>
    <row r="23" spans="1:29" ht="15.75" thickBot="1">
      <c r="A23" s="1">
        <v>10</v>
      </c>
      <c r="B23" s="1" t="s">
        <v>15</v>
      </c>
      <c r="C23" s="3">
        <v>850000</v>
      </c>
      <c r="D23" s="1" t="s">
        <v>22</v>
      </c>
      <c r="E23" s="11">
        <v>6.9900000000000004E-2</v>
      </c>
      <c r="F23" s="1">
        <v>12</v>
      </c>
      <c r="G23" s="12"/>
      <c r="H23" s="20" t="str">
        <f>IF(G23=X23,"✓"," X")</f>
        <v xml:space="preserve"> X</v>
      </c>
      <c r="I23" s="12"/>
      <c r="J23" s="20" t="str">
        <f t="shared" si="0"/>
        <v xml:space="preserve"> X</v>
      </c>
      <c r="K23" s="12"/>
      <c r="L23" s="20" t="str">
        <f t="shared" si="1"/>
        <v xml:space="preserve"> X</v>
      </c>
      <c r="X23" s="21">
        <f>PMT(6.99%/365,365*12,850000)</f>
        <v>-286.7190157941119</v>
      </c>
      <c r="Y23" s="22"/>
      <c r="Z23" s="23">
        <f>X23*365*12</f>
        <v>-1255829.2891782103</v>
      </c>
      <c r="AA23" s="22"/>
      <c r="AB23" s="23">
        <f t="shared" si="2"/>
        <v>-405829.28917821031</v>
      </c>
      <c r="AC23" s="1"/>
    </row>
    <row r="26" spans="1:29">
      <c r="A26" s="14" t="s">
        <v>25</v>
      </c>
      <c r="B26" s="15"/>
      <c r="C26" s="16"/>
      <c r="D26" s="15"/>
      <c r="E26" s="17"/>
      <c r="F26" s="15"/>
      <c r="G26" s="18"/>
      <c r="H26" s="15"/>
      <c r="I26" s="19"/>
    </row>
  </sheetData>
  <sheetProtection password="F273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Payments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Bill Dixon</cp:lastModifiedBy>
  <dcterms:created xsi:type="dcterms:W3CDTF">2011-09-23T12:06:14Z</dcterms:created>
  <dcterms:modified xsi:type="dcterms:W3CDTF">2011-09-23T12:56:44Z</dcterms:modified>
</cp:coreProperties>
</file>